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320" windowHeight="11985"/>
  </bookViews>
  <sheets>
    <sheet name="Υπολογισμός ελλείματος σιδήρου" sheetId="1" r:id="rId1"/>
    <sheet name="Sheet1" sheetId="2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3" i="1"/>
  <c r="B12" i="1" l="1"/>
  <c r="G2" i="1"/>
  <c r="F2" i="1"/>
  <c r="E2" i="1" l="1"/>
  <c r="B11" i="1"/>
  <c r="B10" i="1"/>
  <c r="B9" i="1"/>
  <c r="E4" i="1" l="1"/>
  <c r="B17" i="1"/>
  <c r="B15" i="1"/>
  <c r="B16" i="1"/>
  <c r="B18" i="1" l="1"/>
</calcChain>
</file>

<file path=xl/sharedStrings.xml><?xml version="1.0" encoding="utf-8"?>
<sst xmlns="http://schemas.openxmlformats.org/spreadsheetml/2006/main" count="20" uniqueCount="20">
  <si>
    <t>Φύλλο (Εισάγετε 1 για Άνδρα, 2 για Γυναίκα)</t>
  </si>
  <si>
    <t>ΑΠΟΤΕΛΕΣΜΑΤΑ</t>
  </si>
  <si>
    <t>Βάρος σε κιλά</t>
  </si>
  <si>
    <t>Αιμοσφαρίνη (HB) σε g/dl</t>
  </si>
  <si>
    <t>Αιμοσφαρίνη (HB) - στόχος σε g/dl (για Ganzoni)</t>
  </si>
  <si>
    <t xml:space="preserve">Έλλειμμα σιδήρου στην κυκλοφορία σε mg  (Ganzoni formula) </t>
  </si>
  <si>
    <t>Έλλειμμα αποθηκών σιδήρου σε mg</t>
  </si>
  <si>
    <t>Ολικό έλλειμα σιδήρου βάσει Ganzoni</t>
  </si>
  <si>
    <t>Ολικό έλλειμμα σιδήρου βάσει CMDT14</t>
  </si>
  <si>
    <t>Έλλειμμα σιδήρου στην κυκλοφορία σε mg (QUB formula)</t>
  </si>
  <si>
    <t>Ολικό έλλειμμα σιδήρου βάσει QUB</t>
  </si>
  <si>
    <t>Αιματοκρίτης (HT) %</t>
  </si>
  <si>
    <t>Βαθμός απορρόφησης:</t>
  </si>
  <si>
    <t>Μέσος όρος</t>
  </si>
  <si>
    <t>Αναγκαία ημερήσια πρόσληψη σε στοιχειακό σίδηρο (mg)</t>
  </si>
  <si>
    <t>Διάρκεια θεραπείας για αναπλήρωση σιδήρου ορού (ημέρες)</t>
  </si>
  <si>
    <t>Διάρκεια θεραπείας για αναπλήρωση αποθηκών (ημέρες)</t>
  </si>
  <si>
    <t>Έλλειμμα σιδήρου στην κυκλοφορία σε mg  (CMDT13 formula)</t>
  </si>
  <si>
    <t>ΥΠΟΛΟΓΙΣΜΟΣ ΕΛΛΕΙΜΜΑΤΟΣ ΣΙΔΗΡΟΥ</t>
  </si>
  <si>
    <t>ΥΠΟΛΟΓΙΣΜΟΣ ΔΟΣΗΣ ΚΑΙ ΔΙΑΡΚΕΙΑΣ ΘΕΡΑΠΕΙΑΣ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</si>
</sst>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1" xfId="0" quotePrefix="1" applyBorder="1"/>
    <xf numFmtId="9" fontId="0" fillId="0" borderId="1" xfId="0" applyNumberFormat="1" applyBorder="1"/>
    <xf numFmtId="1" fontId="0" fillId="0" borderId="1" xfId="0" applyNumberFormat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1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tabSelected="1" zoomScale="115" zoomScaleNormal="115" workbookViewId="0">
      <selection activeCell="E6" sqref="E6"/>
    </sheetView>
  </sheetViews>
  <sheetFormatPr defaultRowHeight="15" x14ac:dyDescent="0.25"/>
  <cols>
    <col min="1" max="1" width="57.42578125" bestFit="1" customWidth="1"/>
    <col min="4" max="4" width="56.85546875" bestFit="1" customWidth="1"/>
    <col min="5" max="5" width="5.42578125" customWidth="1"/>
    <col min="6" max="6" width="4.85546875" customWidth="1"/>
    <col min="7" max="7" width="6.140625" customWidth="1"/>
  </cols>
  <sheetData>
    <row r="1" spans="1:7" x14ac:dyDescent="0.25">
      <c r="A1" s="8" t="s">
        <v>18</v>
      </c>
      <c r="D1" s="7" t="s">
        <v>19</v>
      </c>
    </row>
    <row r="2" spans="1:7" x14ac:dyDescent="0.25">
      <c r="A2" s="3" t="s">
        <v>0</v>
      </c>
      <c r="B2" s="3"/>
      <c r="D2" s="3" t="s">
        <v>12</v>
      </c>
      <c r="E2" s="5">
        <f>IF(B2=1,F2,G2)</f>
        <v>0.2</v>
      </c>
      <c r="F2">
        <f>IF(OR(B4&lt;41,B5&lt;13.5),0.2,0.1)</f>
        <v>0.2</v>
      </c>
      <c r="G2">
        <f>IF(OR(B4&lt;36,B5&lt;11.5),0.2,0.1)</f>
        <v>0.2</v>
      </c>
    </row>
    <row r="3" spans="1:7" x14ac:dyDescent="0.25">
      <c r="A3" s="3" t="s">
        <v>2</v>
      </c>
      <c r="B3" s="3"/>
      <c r="D3" s="3" t="s">
        <v>14</v>
      </c>
      <c r="E3" s="3">
        <f>18/E2</f>
        <v>90</v>
      </c>
    </row>
    <row r="4" spans="1:7" x14ac:dyDescent="0.25">
      <c r="A4" s="3" t="s">
        <v>11</v>
      </c>
      <c r="B4" s="3"/>
      <c r="D4" s="3" t="s">
        <v>15</v>
      </c>
      <c r="E4" s="6">
        <f>(AVERAGE(B9:B11))/18</f>
        <v>0</v>
      </c>
    </row>
    <row r="5" spans="1:7" x14ac:dyDescent="0.25">
      <c r="A5" s="3" t="s">
        <v>3</v>
      </c>
      <c r="B5" s="3"/>
      <c r="D5" s="3" t="s">
        <v>16</v>
      </c>
      <c r="E5" s="6">
        <f>B18/(E3*0.1)</f>
        <v>66.666666666666671</v>
      </c>
    </row>
    <row r="6" spans="1:7" x14ac:dyDescent="0.25">
      <c r="A6" s="4" t="s">
        <v>4</v>
      </c>
      <c r="B6" s="3"/>
    </row>
    <row r="7" spans="1:7" x14ac:dyDescent="0.25">
      <c r="A7" s="4"/>
      <c r="B7" s="3"/>
    </row>
    <row r="8" spans="1:7" x14ac:dyDescent="0.25">
      <c r="A8" s="9" t="s">
        <v>1</v>
      </c>
      <c r="B8" s="9"/>
      <c r="D8" s="1"/>
    </row>
    <row r="9" spans="1:7" x14ac:dyDescent="0.25">
      <c r="A9" s="3" t="s">
        <v>9</v>
      </c>
      <c r="B9" s="3">
        <f>B3*70*(0.45-(B4/100))</f>
        <v>0</v>
      </c>
      <c r="D9" s="2"/>
    </row>
    <row r="10" spans="1:7" x14ac:dyDescent="0.25">
      <c r="A10" s="3" t="s">
        <v>5</v>
      </c>
      <c r="B10" s="3">
        <f>B3*(B6-B5)*2.4</f>
        <v>0</v>
      </c>
      <c r="D10" s="2"/>
    </row>
    <row r="11" spans="1:7" x14ac:dyDescent="0.25">
      <c r="A11" s="3" t="s">
        <v>17</v>
      </c>
      <c r="B11" s="3">
        <f>(IF(B2=1,(1-(B5/13.5)),(1-(B5/12))))*(IF(B2=1,30,27))*B3</f>
        <v>0</v>
      </c>
      <c r="D11" s="2"/>
    </row>
    <row r="12" spans="1:7" x14ac:dyDescent="0.25">
      <c r="A12" s="3" t="s">
        <v>6</v>
      </c>
      <c r="B12" s="3">
        <f>IF(B3*10&lt;600,600,B3*10)</f>
        <v>600</v>
      </c>
      <c r="D12" s="2"/>
    </row>
    <row r="13" spans="1:7" x14ac:dyDescent="0.25">
      <c r="D13" s="2"/>
    </row>
    <row r="14" spans="1:7" x14ac:dyDescent="0.25">
      <c r="D14" s="2"/>
    </row>
    <row r="15" spans="1:7" x14ac:dyDescent="0.25">
      <c r="A15" s="3" t="s">
        <v>10</v>
      </c>
      <c r="B15" s="3">
        <f>B12+B9</f>
        <v>600</v>
      </c>
      <c r="D15" s="2"/>
    </row>
    <row r="16" spans="1:7" x14ac:dyDescent="0.25">
      <c r="A16" s="3" t="s">
        <v>7</v>
      </c>
      <c r="B16" s="3">
        <f>B12+B10</f>
        <v>600</v>
      </c>
      <c r="D16" s="2"/>
    </row>
    <row r="17" spans="1:4" x14ac:dyDescent="0.25">
      <c r="A17" s="3" t="s">
        <v>8</v>
      </c>
      <c r="B17" s="3">
        <f>B12+B11</f>
        <v>600</v>
      </c>
      <c r="D17" s="2"/>
    </row>
    <row r="18" spans="1:4" x14ac:dyDescent="0.25">
      <c r="A18" s="3" t="s">
        <v>13</v>
      </c>
      <c r="B18" s="3">
        <f>AVERAGE(B15:B17)</f>
        <v>600</v>
      </c>
      <c r="D18" s="2"/>
    </row>
  </sheetData>
  <mergeCells count="1"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Υπολογισμός ελλείματος σιδήρου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Diamantis Klimentidis</dc:creator>
  <cp:lastModifiedBy>xxxx</cp:lastModifiedBy>
  <dcterms:created xsi:type="dcterms:W3CDTF">2014-02-08T14:36:35Z</dcterms:created>
  <dcterms:modified xsi:type="dcterms:W3CDTF">2014-04-14T06:50:28Z</dcterms:modified>
</cp:coreProperties>
</file>